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32767" yWindow="32767" windowWidth="23040" windowHeight="9060" activeTab="0"/>
  </bookViews>
  <sheets>
    <sheet name="Simulatiemodule" sheetId="1" r:id="rId1"/>
    <sheet name="Handleiding" sheetId="2" r:id="rId2"/>
  </sheets>
  <definedNames>
    <definedName name="_xlnm.Print_Area" localSheetId="0">'Simulatiemodule'!$A$3:$L$45</definedName>
  </definedNames>
  <calcPr fullCalcOnLoad="1"/>
</workbook>
</file>

<file path=xl/sharedStrings.xml><?xml version="1.0" encoding="utf-8"?>
<sst xmlns="http://schemas.openxmlformats.org/spreadsheetml/2006/main" count="111" uniqueCount="44">
  <si>
    <t>dagen</t>
  </si>
  <si>
    <t>Personeelslid</t>
  </si>
  <si>
    <t>?</t>
  </si>
  <si>
    <t>Aantal kinderen</t>
  </si>
  <si>
    <t>Vul de gele rubrieken aan (gebruik hiervoor de tab-knop).</t>
  </si>
  <si>
    <t>maximale overdracht =</t>
  </si>
  <si>
    <t>Aanvang bevallingsverlof</t>
  </si>
  <si>
    <t>simulatiemodule voor persoonlijk gebruik</t>
  </si>
  <si>
    <t>dag(en) niet overdraagbaar</t>
  </si>
  <si>
    <t xml:space="preserve">totaal </t>
  </si>
  <si>
    <t xml:space="preserve"> </t>
  </si>
  <si>
    <t>HANDLEIDING</t>
  </si>
  <si>
    <t>SIMULATIEMODULE</t>
  </si>
  <si>
    <t>Werkelijke bevallingsdatum</t>
  </si>
  <si>
    <t xml:space="preserve">? niet gewerkte dagen in de periode vanaf: </t>
  </si>
  <si>
    <t>neen</t>
  </si>
  <si>
    <t>? Nog gewerkt op:</t>
  </si>
  <si>
    <t>? Langdurige hospitalisatie kind:</t>
  </si>
  <si>
    <t>(eventueel 'JA' invullen)</t>
  </si>
  <si>
    <t>t.e.m.</t>
  </si>
  <si>
    <t>"</t>
  </si>
  <si>
    <t>Vermoedelijke bevallingsdatum</t>
  </si>
  <si>
    <t>Voorlopige zending "bevallingsverlof" van:</t>
  </si>
  <si>
    <t xml:space="preserve">Zending "aanvulling bevallingsverlof" van: </t>
  </si>
  <si>
    <r>
      <t xml:space="preserve">Vul hiernaast in elke volledige DO.
Hier zeker </t>
    </r>
    <r>
      <rPr>
        <b/>
        <i/>
        <u val="single"/>
        <sz val="10"/>
        <rFont val="Arial"/>
        <family val="2"/>
      </rPr>
      <t>GEEN</t>
    </r>
    <r>
      <rPr>
        <sz val="10"/>
        <rFont val="Arial"/>
        <family val="2"/>
      </rPr>
      <t xml:space="preserve"> periodes van ziekteverlof, deeltijdse of volledige BBZ of MB</t>
    </r>
  </si>
  <si>
    <t>versie 01/09/2020</t>
  </si>
  <si>
    <t>Bij melding van de vermoedelijke bevallingsdatum</t>
  </si>
  <si>
    <t>Vul de vermoedelijke bevallingsdatum en het aantal verwachte kinderen in:</t>
  </si>
  <si>
    <t>Vul nu de aanvang van het bevallingsverlof in en dan doe je een zending bevallingsverlof:</t>
  </si>
  <si>
    <t>Bij melding van de werkelijke bevallingsdatum</t>
  </si>
  <si>
    <t>Vul nu de werkelijke bevallingsdatum in:</t>
  </si>
  <si>
    <t>Na input van de niet gewerkte dagen wordt het werkelijke aantal dagen overdracht postnataal verlof</t>
  </si>
  <si>
    <t>weergegeven en toegevoegd aan de verplichte 63 dagen postnataal verlof. U kan nu de aanvullende</t>
  </si>
  <si>
    <t>zending bevallingsverlof doorsturen.</t>
  </si>
  <si>
    <t>Extra's</t>
  </si>
  <si>
    <t>Naargelang de situatie kan u verder nog gegevens invoeren betreffende:</t>
  </si>
  <si>
    <t/>
  </si>
  <si>
    <t>- Verlofwerken postnatale rust</t>
  </si>
  <si>
    <t>- Gewerkt op de dag van de bevalling</t>
  </si>
  <si>
    <t>- Langdurige hospitalisatie kind</t>
  </si>
  <si>
    <t>Zodra u "Ja" invult wordt er bijkomende informatie gegeven of om bijkomende informatie verzocht.</t>
  </si>
  <si>
    <t>Wanneer u klikt op de knop ""Nieuwe berekening" verdwijnen de ingevoerde gegevens.</t>
  </si>
  <si>
    <t>Het bevallingsverlof moet verplicht aanvangen op 06/03/2014 en mag aanvangen op 30/01/2014.</t>
  </si>
  <si>
    <r>
      <t xml:space="preserve">Vul de gele rubrieken aan (gebruik hiervoor de </t>
    </r>
    <r>
      <rPr>
        <b/>
        <i/>
        <sz val="10"/>
        <rFont val="Arial"/>
        <family val="2"/>
      </rPr>
      <t>TAB</t>
    </r>
    <r>
      <rPr>
        <sz val="10"/>
        <rFont val="Arial"/>
        <family val="0"/>
      </rPr>
      <t>-knop).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</si>
</sst>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[$-813]dddd\ d\ mmmm\ yyyy"/>
    <numFmt numFmtId="183" formatCode="d/mm/yyyy;@"/>
    <numFmt numFmtId="184" formatCode="d/mm/yy;@"/>
    <numFmt numFmtId="185" formatCode="&quot;Ja&quot;;&quot;Ja&quot;;&quot;Nee&quot;"/>
    <numFmt numFmtId="186" formatCode="&quot;Waar&quot;;&quot;Waar&quot;;&quot;Onwaar&quot;"/>
    <numFmt numFmtId="187" formatCode="&quot;Aan&quot;;&quot;Aan&quot;;&quot;Uit&quot;"/>
    <numFmt numFmtId="188" formatCode="[$€-2]\ #.##000_);[Red]\([$€-2]\ #.##000\)"/>
  </numFmts>
  <fonts count="6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48"/>
      <name val="Arial"/>
      <family val="2"/>
    </font>
    <font>
      <b/>
      <u val="single"/>
      <sz val="10"/>
      <color indexed="48"/>
      <name val="Arial"/>
      <family val="2"/>
    </font>
    <font>
      <b/>
      <sz val="10"/>
      <color indexed="9"/>
      <name val="Arial"/>
      <family val="2"/>
    </font>
    <font>
      <b/>
      <sz val="12"/>
      <color indexed="48"/>
      <name val="Arial"/>
      <family val="2"/>
    </font>
    <font>
      <sz val="12"/>
      <name val="Arial"/>
      <family val="2"/>
    </font>
    <font>
      <b/>
      <i/>
      <sz val="12"/>
      <color indexed="48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color indexed="10"/>
      <name val="Lucida Fax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EEAC"/>
        <bgColor indexed="64"/>
      </patternFill>
    </fill>
    <fill>
      <patternFill patternType="solid">
        <fgColor rgb="FFF9FC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29" borderId="1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6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83" fontId="0" fillId="0" borderId="0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 horizontal="center"/>
    </xf>
    <xf numFmtId="183" fontId="0" fillId="0" borderId="0" xfId="0" applyNumberFormat="1" applyBorder="1" applyAlignment="1">
      <alignment horizontal="center"/>
    </xf>
    <xf numFmtId="183" fontId="0" fillId="0" borderId="0" xfId="0" applyNumberFormat="1" applyBorder="1" applyAlignment="1">
      <alignment/>
    </xf>
    <xf numFmtId="183" fontId="0" fillId="0" borderId="0" xfId="0" applyNumberFormat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83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83" fontId="5" fillId="0" borderId="0" xfId="0" applyNumberFormat="1" applyFont="1" applyFill="1" applyBorder="1" applyAlignment="1" applyProtection="1">
      <alignment horizontal="center"/>
      <protection/>
    </xf>
    <xf numFmtId="184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83" fontId="0" fillId="0" borderId="0" xfId="0" applyNumberFormat="1" applyAlignment="1">
      <alignment horizontal="center"/>
    </xf>
    <xf numFmtId="184" fontId="0" fillId="0" borderId="0" xfId="0" applyNumberFormat="1" applyAlignment="1">
      <alignment horizontal="center"/>
    </xf>
    <xf numFmtId="1" fontId="3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1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183" fontId="10" fillId="0" borderId="0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14" fontId="5" fillId="0" borderId="0" xfId="0" applyNumberFormat="1" applyFont="1" applyFill="1" applyBorder="1" applyAlignment="1">
      <alignment vertical="top" wrapText="1"/>
    </xf>
    <xf numFmtId="183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4" borderId="0" xfId="0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83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83" fontId="5" fillId="34" borderId="0" xfId="0" applyNumberFormat="1" applyFont="1" applyFill="1" applyBorder="1" applyAlignment="1">
      <alignment horizontal="center" vertical="center"/>
    </xf>
    <xf numFmtId="183" fontId="0" fillId="34" borderId="0" xfId="0" applyNumberForma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57" fillId="0" borderId="0" xfId="0" applyFont="1" applyAlignment="1">
      <alignment/>
    </xf>
    <xf numFmtId="183" fontId="5" fillId="34" borderId="0" xfId="0" applyNumberFormat="1" applyFont="1" applyFill="1" applyBorder="1" applyAlignment="1" applyProtection="1">
      <alignment horizontal="left" vertical="center"/>
      <protection/>
    </xf>
    <xf numFmtId="183" fontId="2" fillId="0" borderId="0" xfId="0" applyNumberFormat="1" applyFont="1" applyAlignment="1">
      <alignment horizontal="center"/>
    </xf>
    <xf numFmtId="0" fontId="2" fillId="34" borderId="0" xfId="0" applyFont="1" applyFill="1" applyBorder="1" applyAlignment="1">
      <alignment horizontal="left" vertical="center" wrapText="1"/>
    </xf>
    <xf numFmtId="1" fontId="0" fillId="34" borderId="0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58" fillId="0" borderId="0" xfId="0" applyFont="1" applyAlignment="1">
      <alignment/>
    </xf>
    <xf numFmtId="0" fontId="2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/>
    </xf>
    <xf numFmtId="0" fontId="5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58" fillId="0" borderId="0" xfId="0" applyNumberFormat="1" applyFont="1" applyBorder="1" applyAlignment="1">
      <alignment/>
    </xf>
    <xf numFmtId="14" fontId="57" fillId="0" borderId="0" xfId="0" applyNumberFormat="1" applyFont="1" applyAlignment="1">
      <alignment horizontal="center"/>
    </xf>
    <xf numFmtId="183" fontId="57" fillId="0" borderId="0" xfId="0" applyNumberFormat="1" applyFont="1" applyAlignment="1">
      <alignment horizontal="left"/>
    </xf>
    <xf numFmtId="0" fontId="60" fillId="0" borderId="0" xfId="0" applyFont="1" applyAlignment="1">
      <alignment/>
    </xf>
    <xf numFmtId="0" fontId="61" fillId="34" borderId="0" xfId="0" applyFont="1" applyFill="1" applyBorder="1" applyAlignment="1">
      <alignment/>
    </xf>
    <xf numFmtId="0" fontId="61" fillId="34" borderId="0" xfId="0" applyFont="1" applyFill="1" applyAlignment="1">
      <alignment horizontal="center"/>
    </xf>
    <xf numFmtId="0" fontId="61" fillId="34" borderId="0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vertical="top" wrapText="1"/>
      <protection/>
    </xf>
    <xf numFmtId="14" fontId="5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183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1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3" fontId="0" fillId="0" borderId="0" xfId="0" applyNumberFormat="1" applyFont="1" applyBorder="1" applyAlignment="1" applyProtection="1">
      <alignment/>
      <protection/>
    </xf>
    <xf numFmtId="1" fontId="2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61" fillId="34" borderId="0" xfId="0" applyFont="1" applyFill="1" applyBorder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" fillId="35" borderId="10" xfId="0" applyFont="1" applyFill="1" applyBorder="1" applyAlignment="1" applyProtection="1">
      <alignment/>
      <protection/>
    </xf>
    <xf numFmtId="0" fontId="0" fillId="35" borderId="11" xfId="0" applyFill="1" applyBorder="1" applyAlignment="1" applyProtection="1">
      <alignment vertical="top" wrapText="1"/>
      <protection/>
    </xf>
    <xf numFmtId="183" fontId="0" fillId="35" borderId="12" xfId="0" applyNumberFormat="1" applyFont="1" applyFill="1" applyBorder="1" applyAlignment="1" applyProtection="1">
      <alignment horizontal="right"/>
      <protection/>
    </xf>
    <xf numFmtId="0" fontId="2" fillId="35" borderId="13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 vertical="top" wrapText="1"/>
      <protection/>
    </xf>
    <xf numFmtId="183" fontId="0" fillId="35" borderId="14" xfId="0" applyNumberFormat="1" applyFont="1" applyFill="1" applyBorder="1" applyAlignment="1" applyProtection="1">
      <alignment horizontal="right"/>
      <protection/>
    </xf>
    <xf numFmtId="0" fontId="2" fillId="35" borderId="15" xfId="0" applyFont="1" applyFill="1" applyBorder="1" applyAlignment="1" applyProtection="1">
      <alignment/>
      <protection/>
    </xf>
    <xf numFmtId="0" fontId="0" fillId="35" borderId="16" xfId="0" applyFill="1" applyBorder="1" applyAlignment="1" applyProtection="1">
      <alignment vertical="top" wrapText="1"/>
      <protection/>
    </xf>
    <xf numFmtId="183" fontId="0" fillId="35" borderId="17" xfId="0" applyNumberFormat="1" applyFill="1" applyBorder="1" applyAlignment="1" applyProtection="1">
      <alignment horizontal="right"/>
      <protection/>
    </xf>
    <xf numFmtId="183" fontId="14" fillId="35" borderId="12" xfId="0" applyNumberFormat="1" applyFont="1" applyFill="1" applyBorder="1" applyAlignment="1" applyProtection="1">
      <alignment horizontal="right"/>
      <protection/>
    </xf>
    <xf numFmtId="183" fontId="14" fillId="35" borderId="18" xfId="0" applyNumberFormat="1" applyFont="1" applyFill="1" applyBorder="1" applyAlignment="1" applyProtection="1">
      <alignment horizontal="right"/>
      <protection/>
    </xf>
    <xf numFmtId="183" fontId="2" fillId="35" borderId="0" xfId="0" applyNumberFormat="1" applyFont="1" applyFill="1" applyAlignment="1" applyProtection="1">
      <alignment horizontal="right"/>
      <protection/>
    </xf>
    <xf numFmtId="0" fontId="2" fillId="35" borderId="0" xfId="0" applyFont="1" applyFill="1" applyAlignment="1" applyProtection="1">
      <alignment horizontal="center"/>
      <protection/>
    </xf>
    <xf numFmtId="183" fontId="2" fillId="35" borderId="0" xfId="0" applyNumberFormat="1" applyFont="1" applyFill="1" applyBorder="1" applyAlignment="1" applyProtection="1">
      <alignment horizontal="left"/>
      <protection/>
    </xf>
    <xf numFmtId="1" fontId="2" fillId="35" borderId="0" xfId="0" applyNumberFormat="1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 applyProtection="1">
      <alignment vertical="top" wrapText="1"/>
      <protection/>
    </xf>
    <xf numFmtId="183" fontId="2" fillId="35" borderId="19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 applyProtection="1">
      <alignment horizontal="center"/>
      <protection/>
    </xf>
    <xf numFmtId="183" fontId="2" fillId="35" borderId="21" xfId="0" applyNumberFormat="1" applyFont="1" applyFill="1" applyBorder="1" applyAlignment="1" applyProtection="1">
      <alignment horizontal="center" vertical="center"/>
      <protection hidden="1"/>
    </xf>
    <xf numFmtId="1" fontId="0" fillId="35" borderId="0" xfId="0" applyNumberFormat="1" applyFill="1" applyBorder="1" applyAlignment="1" applyProtection="1">
      <alignment horizontal="center"/>
      <protection/>
    </xf>
    <xf numFmtId="183" fontId="2" fillId="35" borderId="0" xfId="0" applyNumberFormat="1" applyFont="1" applyFill="1" applyBorder="1" applyAlignment="1" applyProtection="1">
      <alignment horizontal="right"/>
      <protection/>
    </xf>
    <xf numFmtId="0" fontId="2" fillId="35" borderId="0" xfId="0" applyFont="1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/>
      <protection/>
    </xf>
    <xf numFmtId="0" fontId="2" fillId="35" borderId="10" xfId="0" applyFont="1" applyFill="1" applyBorder="1" applyAlignment="1">
      <alignment/>
    </xf>
    <xf numFmtId="0" fontId="0" fillId="35" borderId="11" xfId="0" applyFill="1" applyBorder="1" applyAlignment="1">
      <alignment vertical="top" wrapText="1"/>
    </xf>
    <xf numFmtId="183" fontId="0" fillId="35" borderId="12" xfId="0" applyNumberFormat="1" applyFont="1" applyFill="1" applyBorder="1" applyAlignment="1">
      <alignment horizontal="right"/>
    </xf>
    <xf numFmtId="0" fontId="2" fillId="35" borderId="13" xfId="0" applyFont="1" applyFill="1" applyBorder="1" applyAlignment="1">
      <alignment/>
    </xf>
    <xf numFmtId="0" fontId="0" fillId="35" borderId="0" xfId="0" applyFill="1" applyBorder="1" applyAlignment="1">
      <alignment vertical="top" wrapText="1"/>
    </xf>
    <xf numFmtId="183" fontId="0" fillId="35" borderId="14" xfId="0" applyNumberFormat="1" applyFont="1" applyFill="1" applyBorder="1" applyAlignment="1">
      <alignment horizontal="right"/>
    </xf>
    <xf numFmtId="0" fontId="2" fillId="35" borderId="15" xfId="0" applyFont="1" applyFill="1" applyBorder="1" applyAlignment="1">
      <alignment/>
    </xf>
    <xf numFmtId="0" fontId="0" fillId="35" borderId="16" xfId="0" applyFill="1" applyBorder="1" applyAlignment="1">
      <alignment vertical="top" wrapText="1"/>
    </xf>
    <xf numFmtId="183" fontId="0" fillId="35" borderId="17" xfId="0" applyNumberFormat="1" applyFill="1" applyBorder="1" applyAlignment="1">
      <alignment horizontal="right"/>
    </xf>
    <xf numFmtId="183" fontId="14" fillId="35" borderId="12" xfId="0" applyNumberFormat="1" applyFont="1" applyFill="1" applyBorder="1" applyAlignment="1">
      <alignment horizontal="right"/>
    </xf>
    <xf numFmtId="183" fontId="14" fillId="35" borderId="18" xfId="0" applyNumberFormat="1" applyFont="1" applyFill="1" applyBorder="1" applyAlignment="1">
      <alignment horizontal="right"/>
    </xf>
    <xf numFmtId="183" fontId="2" fillId="35" borderId="0" xfId="0" applyNumberFormat="1" applyFont="1" applyFill="1" applyAlignment="1">
      <alignment horizontal="right"/>
    </xf>
    <xf numFmtId="0" fontId="2" fillId="35" borderId="0" xfId="0" applyFont="1" applyFill="1" applyAlignment="1">
      <alignment horizontal="center"/>
    </xf>
    <xf numFmtId="183" fontId="2" fillId="35" borderId="0" xfId="0" applyNumberFormat="1" applyFont="1" applyFill="1" applyBorder="1" applyAlignment="1">
      <alignment horizontal="left"/>
    </xf>
    <xf numFmtId="0" fontId="2" fillId="35" borderId="0" xfId="0" applyFont="1" applyFill="1" applyBorder="1" applyAlignment="1">
      <alignment vertical="top" wrapText="1"/>
    </xf>
    <xf numFmtId="183" fontId="2" fillId="35" borderId="19" xfId="0" applyNumberFormat="1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/>
    </xf>
    <xf numFmtId="1" fontId="0" fillId="35" borderId="0" xfId="0" applyNumberFormat="1" applyFill="1" applyBorder="1" applyAlignment="1">
      <alignment horizontal="center"/>
    </xf>
    <xf numFmtId="183" fontId="2" fillId="35" borderId="0" xfId="0" applyNumberFormat="1" applyFont="1" applyFill="1" applyBorder="1" applyAlignment="1">
      <alignment horizontal="right"/>
    </xf>
    <xf numFmtId="0" fontId="2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2" fillId="35" borderId="0" xfId="0" applyFont="1" applyFill="1" applyBorder="1" applyAlignment="1">
      <alignment/>
    </xf>
    <xf numFmtId="183" fontId="2" fillId="35" borderId="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14" fontId="2" fillId="35" borderId="0" xfId="0" applyNumberFormat="1" applyFont="1" applyFill="1" applyAlignment="1">
      <alignment horizontal="center"/>
    </xf>
    <xf numFmtId="183" fontId="2" fillId="35" borderId="0" xfId="0" applyNumberFormat="1" applyFont="1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 horizontal="center"/>
    </xf>
    <xf numFmtId="14" fontId="57" fillId="35" borderId="0" xfId="0" applyNumberFormat="1" applyFont="1" applyFill="1" applyAlignment="1">
      <alignment/>
    </xf>
    <xf numFmtId="183" fontId="15" fillId="36" borderId="18" xfId="0" applyNumberFormat="1" applyFont="1" applyFill="1" applyBorder="1" applyAlignment="1" applyProtection="1">
      <alignment horizontal="center"/>
      <protection locked="0"/>
    </xf>
    <xf numFmtId="1" fontId="57" fillId="36" borderId="22" xfId="0" applyNumberFormat="1" applyFont="1" applyFill="1" applyBorder="1" applyAlignment="1" applyProtection="1">
      <alignment horizontal="center"/>
      <protection locked="0"/>
    </xf>
    <xf numFmtId="183" fontId="5" fillId="36" borderId="22" xfId="0" applyNumberFormat="1" applyFont="1" applyFill="1" applyBorder="1" applyAlignment="1" applyProtection="1">
      <alignment horizontal="center"/>
      <protection locked="0"/>
    </xf>
    <xf numFmtId="14" fontId="5" fillId="36" borderId="22" xfId="0" applyNumberFormat="1" applyFont="1" applyFill="1" applyBorder="1" applyAlignment="1" applyProtection="1">
      <alignment horizontal="center"/>
      <protection locked="0"/>
    </xf>
    <xf numFmtId="184" fontId="5" fillId="36" borderId="22" xfId="0" applyNumberFormat="1" applyFont="1" applyFill="1" applyBorder="1" applyAlignment="1" applyProtection="1">
      <alignment horizontal="center"/>
      <protection locked="0"/>
    </xf>
    <xf numFmtId="0" fontId="57" fillId="36" borderId="22" xfId="0" applyFont="1" applyFill="1" applyBorder="1" applyAlignment="1" applyProtection="1">
      <alignment horizontal="center"/>
      <protection locked="0"/>
    </xf>
    <xf numFmtId="14" fontId="57" fillId="36" borderId="22" xfId="0" applyNumberFormat="1" applyFont="1" applyFill="1" applyBorder="1" applyAlignment="1" applyProtection="1">
      <alignment horizontal="center" vertical="center"/>
      <protection locked="0"/>
    </xf>
    <xf numFmtId="183" fontId="57" fillId="36" borderId="22" xfId="0" applyNumberFormat="1" applyFont="1" applyFill="1" applyBorder="1" applyAlignment="1" applyProtection="1">
      <alignment horizontal="center"/>
      <protection locked="0"/>
    </xf>
    <xf numFmtId="183" fontId="15" fillId="36" borderId="18" xfId="0" applyNumberFormat="1" applyFont="1" applyFill="1" applyBorder="1" applyAlignment="1" applyProtection="1">
      <alignment horizontal="center"/>
      <protection/>
    </xf>
    <xf numFmtId="1" fontId="57" fillId="36" borderId="22" xfId="0" applyNumberFormat="1" applyFont="1" applyFill="1" applyBorder="1" applyAlignment="1" applyProtection="1">
      <alignment horizontal="center"/>
      <protection/>
    </xf>
    <xf numFmtId="183" fontId="5" fillId="36" borderId="22" xfId="0" applyNumberFormat="1" applyFont="1" applyFill="1" applyBorder="1" applyAlignment="1" applyProtection="1">
      <alignment horizontal="center"/>
      <protection/>
    </xf>
    <xf numFmtId="14" fontId="5" fillId="36" borderId="22" xfId="0" applyNumberFormat="1" applyFont="1" applyFill="1" applyBorder="1" applyAlignment="1" applyProtection="1">
      <alignment horizontal="center"/>
      <protection/>
    </xf>
    <xf numFmtId="184" fontId="5" fillId="36" borderId="22" xfId="0" applyNumberFormat="1" applyFont="1" applyFill="1" applyBorder="1" applyAlignment="1" applyProtection="1">
      <alignment horizontal="center"/>
      <protection/>
    </xf>
    <xf numFmtId="0" fontId="9" fillId="0" borderId="0" xfId="44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2" fillId="35" borderId="0" xfId="0" applyFont="1" applyFill="1" applyBorder="1" applyAlignment="1">
      <alignment horizontal="right"/>
    </xf>
    <xf numFmtId="0" fontId="57" fillId="0" borderId="0" xfId="0" applyNumberFormat="1" applyFont="1" applyBorder="1" applyAlignment="1">
      <alignment horizontal="left"/>
    </xf>
    <xf numFmtId="0" fontId="62" fillId="0" borderId="0" xfId="0" applyNumberFormat="1" applyFont="1" applyAlignment="1">
      <alignment horizontal="left"/>
    </xf>
    <xf numFmtId="0" fontId="2" fillId="34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57" fillId="0" borderId="0" xfId="0" applyFont="1" applyAlignment="1">
      <alignment horizontal="right"/>
    </xf>
    <xf numFmtId="0" fontId="62" fillId="0" borderId="0" xfId="0" applyFont="1" applyAlignment="1">
      <alignment/>
    </xf>
    <xf numFmtId="0" fontId="2" fillId="35" borderId="0" xfId="0" applyFont="1" applyFill="1" applyAlignment="1">
      <alignment horizontal="right"/>
    </xf>
    <xf numFmtId="0" fontId="0" fillId="35" borderId="0" xfId="0" applyFont="1" applyFill="1" applyAlignment="1">
      <alignment horizontal="right"/>
    </xf>
    <xf numFmtId="0" fontId="0" fillId="35" borderId="0" xfId="0" applyFill="1" applyAlignment="1">
      <alignment horizontal="right"/>
    </xf>
    <xf numFmtId="0" fontId="2" fillId="35" borderId="0" xfId="0" applyFont="1" applyFill="1" applyBorder="1" applyAlignment="1">
      <alignment horizontal="right" vertical="center"/>
    </xf>
    <xf numFmtId="0" fontId="2" fillId="35" borderId="0" xfId="0" applyFont="1" applyFill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0" fillId="0" borderId="0" xfId="0" applyAlignment="1">
      <alignment/>
    </xf>
    <xf numFmtId="0" fontId="5" fillId="0" borderId="0" xfId="0" applyFont="1" applyBorder="1" applyAlignment="1">
      <alignment horizontal="right"/>
    </xf>
    <xf numFmtId="183" fontId="5" fillId="34" borderId="0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right" vertical="top" wrapText="1"/>
    </xf>
    <xf numFmtId="0" fontId="0" fillId="0" borderId="14" xfId="0" applyBorder="1" applyAlignment="1">
      <alignment horizontal="right" vertical="top" wrapText="1"/>
    </xf>
    <xf numFmtId="0" fontId="60" fillId="34" borderId="0" xfId="0" applyFont="1" applyFill="1" applyAlignment="1">
      <alignment horizontal="right"/>
    </xf>
    <xf numFmtId="0" fontId="61" fillId="34" borderId="0" xfId="0" applyFont="1" applyFill="1" applyAlignment="1">
      <alignment/>
    </xf>
    <xf numFmtId="0" fontId="2" fillId="36" borderId="19" xfId="0" applyFont="1" applyFill="1" applyBorder="1" applyAlignment="1" applyProtection="1">
      <alignment horizontal="center"/>
      <protection locked="0"/>
    </xf>
    <xf numFmtId="0" fontId="2" fillId="36" borderId="20" xfId="0" applyFont="1" applyFill="1" applyBorder="1" applyAlignment="1" applyProtection="1">
      <alignment horizontal="center"/>
      <protection locked="0"/>
    </xf>
    <xf numFmtId="0" fontId="2" fillId="36" borderId="21" xfId="0" applyFont="1" applyFill="1" applyBorder="1" applyAlignment="1" applyProtection="1">
      <alignment horizontal="center"/>
      <protection locked="0"/>
    </xf>
    <xf numFmtId="0" fontId="6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7" fillId="0" borderId="0" xfId="0" applyFont="1" applyAlignment="1">
      <alignment vertical="center" wrapText="1"/>
    </xf>
    <xf numFmtId="0" fontId="57" fillId="0" borderId="0" xfId="0" applyFont="1" applyBorder="1" applyAlignment="1">
      <alignment horizontal="right" vertical="top" wrapText="1"/>
    </xf>
    <xf numFmtId="0" fontId="57" fillId="0" borderId="14" xfId="0" applyFont="1" applyBorder="1" applyAlignment="1">
      <alignment horizontal="right" vertical="top" wrapText="1"/>
    </xf>
    <xf numFmtId="0" fontId="57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7" fillId="0" borderId="0" xfId="0" applyFont="1" applyAlignment="1">
      <alignment horizontal="left"/>
    </xf>
    <xf numFmtId="0" fontId="57" fillId="35" borderId="0" xfId="0" applyFont="1" applyFill="1" applyAlignment="1">
      <alignment horizontal="right"/>
    </xf>
    <xf numFmtId="0" fontId="6" fillId="2" borderId="0" xfId="44" applyFill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right" vertical="center" wrapText="1"/>
    </xf>
    <xf numFmtId="0" fontId="0" fillId="2" borderId="11" xfId="0" applyFont="1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35" borderId="0" xfId="0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62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2" fillId="0" borderId="14" xfId="0" applyFont="1" applyBorder="1" applyAlignment="1" applyProtection="1">
      <alignment horizontal="right"/>
      <protection/>
    </xf>
    <xf numFmtId="0" fontId="57" fillId="0" borderId="0" xfId="0" applyFont="1" applyBorder="1" applyAlignment="1" applyProtection="1">
      <alignment horizontal="right" vertical="top" wrapText="1"/>
      <protection/>
    </xf>
    <xf numFmtId="0" fontId="57" fillId="0" borderId="14" xfId="0" applyFont="1" applyBorder="1" applyAlignment="1" applyProtection="1">
      <alignment horizontal="right" vertical="top" wrapText="1"/>
      <protection/>
    </xf>
    <xf numFmtId="0" fontId="57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horizontal="right" vertical="top" wrapText="1"/>
      <protection/>
    </xf>
    <xf numFmtId="0" fontId="0" fillId="0" borderId="14" xfId="0" applyBorder="1" applyAlignment="1" applyProtection="1">
      <alignment horizontal="right" vertical="top" wrapText="1"/>
      <protection/>
    </xf>
    <xf numFmtId="0" fontId="2" fillId="35" borderId="0" xfId="0" applyFont="1" applyFill="1" applyAlignment="1" applyProtection="1">
      <alignment horizontal="right"/>
      <protection/>
    </xf>
    <xf numFmtId="0" fontId="0" fillId="35" borderId="0" xfId="0" applyFill="1" applyAlignment="1" applyProtection="1">
      <alignment horizontal="right"/>
      <protection/>
    </xf>
    <xf numFmtId="0" fontId="0" fillId="2" borderId="11" xfId="0" applyFill="1" applyBorder="1" applyAlignment="1" applyProtection="1">
      <alignment horizontal="center" vertical="top"/>
      <protection/>
    </xf>
    <xf numFmtId="0" fontId="2" fillId="36" borderId="19" xfId="0" applyFont="1" applyFill="1" applyBorder="1" applyAlignment="1" applyProtection="1">
      <alignment horizontal="center"/>
      <protection/>
    </xf>
    <xf numFmtId="0" fontId="2" fillId="36" borderId="20" xfId="0" applyFont="1" applyFill="1" applyBorder="1" applyAlignment="1" applyProtection="1">
      <alignment horizontal="center"/>
      <protection/>
    </xf>
    <xf numFmtId="0" fontId="2" fillId="36" borderId="21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2">
    <dxf>
      <font>
        <b/>
        <i val="0"/>
        <color indexed="10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O60"/>
  <sheetViews>
    <sheetView showZeros="0" tabSelected="1" showOutlineSymbols="0" zoomScalePageLayoutView="0" workbookViewId="0" topLeftCell="A1">
      <selection activeCell="C5" sqref="C5:G5"/>
    </sheetView>
  </sheetViews>
  <sheetFormatPr defaultColWidth="9.140625" defaultRowHeight="12.75"/>
  <cols>
    <col min="1" max="1" width="15.7109375" style="0" customWidth="1"/>
    <col min="2" max="2" width="29.28125" style="0" customWidth="1"/>
    <col min="3" max="3" width="11.140625" style="0" customWidth="1"/>
    <col min="4" max="4" width="11.421875" style="0" customWidth="1"/>
    <col min="5" max="5" width="10.57421875" style="1" customWidth="1"/>
    <col min="6" max="6" width="10.7109375" style="0" hidden="1" customWidth="1"/>
    <col min="7" max="7" width="10.7109375" style="0" bestFit="1" customWidth="1"/>
    <col min="8" max="8" width="11.00390625" style="0" customWidth="1"/>
    <col min="9" max="9" width="3.8515625" style="0" customWidth="1"/>
    <col min="10" max="10" width="10.421875" style="0" customWidth="1"/>
    <col min="11" max="11" width="10.140625" style="0" bestFit="1" customWidth="1"/>
    <col min="12" max="12" width="6.28125" style="0" customWidth="1"/>
    <col min="15" max="15" width="10.28125" style="0" customWidth="1"/>
  </cols>
  <sheetData>
    <row r="1" spans="1:8" s="41" customFormat="1" ht="15.75">
      <c r="A1" s="40" t="s">
        <v>7</v>
      </c>
      <c r="E1" s="42"/>
      <c r="G1" s="209" t="s">
        <v>11</v>
      </c>
      <c r="H1" s="209"/>
    </row>
    <row r="2" spans="1:15" s="41" customFormat="1" ht="15.75" customHeight="1">
      <c r="A2" s="43" t="s">
        <v>25</v>
      </c>
      <c r="B2" s="44"/>
      <c r="K2" s="45"/>
      <c r="L2" s="45"/>
      <c r="M2" s="45"/>
      <c r="N2" s="45"/>
      <c r="O2" s="45"/>
    </row>
    <row r="3" spans="4:7" ht="15.75" customHeight="1">
      <c r="D3" s="210"/>
      <c r="E3" s="210"/>
      <c r="F3" s="210"/>
      <c r="G3" s="210"/>
    </row>
    <row r="4" spans="2:13" ht="12.75" customHeight="1">
      <c r="B4" s="3"/>
      <c r="C4" s="212" t="s">
        <v>43</v>
      </c>
      <c r="D4" s="213"/>
      <c r="E4" s="213"/>
      <c r="F4" s="213"/>
      <c r="G4" s="213"/>
      <c r="H4" s="213"/>
      <c r="I4" s="3"/>
      <c r="J4" s="46"/>
      <c r="K4" s="3"/>
      <c r="L4" s="3"/>
      <c r="M4" s="3"/>
    </row>
    <row r="5" spans="1:13" ht="12.75">
      <c r="A5" s="187" t="s">
        <v>1</v>
      </c>
      <c r="B5" s="188"/>
      <c r="C5" s="196" t="s">
        <v>2</v>
      </c>
      <c r="D5" s="197"/>
      <c r="E5" s="197"/>
      <c r="F5" s="197"/>
      <c r="G5" s="198"/>
      <c r="H5" s="14"/>
      <c r="I5" s="3"/>
      <c r="J5" s="3"/>
      <c r="K5" s="3"/>
      <c r="L5" s="3"/>
      <c r="M5" s="3"/>
    </row>
    <row r="6" spans="1:13" ht="12.75" customHeight="1">
      <c r="A6" s="187" t="s">
        <v>21</v>
      </c>
      <c r="B6" s="187"/>
      <c r="C6" s="160"/>
      <c r="D6" s="36" t="s">
        <v>10</v>
      </c>
      <c r="E6" s="131">
        <f>IF(C7=1,"42ste dag",IF(C7&gt;1,"56ste dag",""))</f>
      </c>
      <c r="F6" s="132"/>
      <c r="G6" s="133">
        <f>IF(E6="42ste dag",C9-42,IF(E6="56ste dag",C9-56,""))</f>
      </c>
      <c r="H6" s="140">
        <f>IF(E6="42ste dag",C6-42,IF(E6="56ste dag",C6-56,""))</f>
      </c>
      <c r="I6" s="3"/>
      <c r="J6" s="3"/>
      <c r="K6" s="3"/>
      <c r="L6" s="39"/>
      <c r="M6" s="46"/>
    </row>
    <row r="7" spans="1:13" ht="12.75" customHeight="1">
      <c r="A7" s="30"/>
      <c r="B7" s="30" t="s">
        <v>3</v>
      </c>
      <c r="C7" s="161"/>
      <c r="D7" s="36"/>
      <c r="E7" s="134">
        <f>IF(C7="","","7de dag")</f>
      </c>
      <c r="F7" s="135"/>
      <c r="G7" s="136">
        <f>IF(E7="","",C9-7)</f>
      </c>
      <c r="H7" s="141">
        <f>IF(E7="","",C6-7)</f>
      </c>
      <c r="I7" s="3"/>
      <c r="J7" s="3"/>
      <c r="K7" s="3"/>
      <c r="L7" s="3"/>
      <c r="M7" s="3"/>
    </row>
    <row r="8" spans="1:15" ht="12.75">
      <c r="A8" s="187" t="s">
        <v>6</v>
      </c>
      <c r="B8" s="188"/>
      <c r="C8" s="162"/>
      <c r="D8" s="64"/>
      <c r="E8" s="134" t="s">
        <v>10</v>
      </c>
      <c r="F8" s="135"/>
      <c r="G8" s="136" t="s">
        <v>10</v>
      </c>
      <c r="K8" s="3"/>
      <c r="L8" s="3"/>
      <c r="M8" s="3"/>
      <c r="O8" s="15"/>
    </row>
    <row r="9" spans="1:13" ht="12.75">
      <c r="A9" s="187" t="s">
        <v>13</v>
      </c>
      <c r="B9" s="188"/>
      <c r="C9" s="163"/>
      <c r="D9" s="64"/>
      <c r="E9" s="137">
        <f>IF(C9="","","63ste dag")</f>
      </c>
      <c r="F9" s="138"/>
      <c r="G9" s="139">
        <f>IF(E9="","",C9+62)</f>
      </c>
      <c r="H9" s="14"/>
      <c r="I9" s="3"/>
      <c r="J9" s="3"/>
      <c r="K9" s="3"/>
      <c r="L9" s="3"/>
      <c r="M9" s="3"/>
    </row>
    <row r="10" spans="3:13" ht="12.75">
      <c r="C10" s="62"/>
      <c r="E10" s="2"/>
      <c r="F10" s="14"/>
      <c r="G10" s="31"/>
      <c r="H10" s="14"/>
      <c r="I10" s="3"/>
      <c r="J10" s="3"/>
      <c r="K10" s="3"/>
      <c r="L10" s="3"/>
      <c r="M10" s="3"/>
    </row>
    <row r="11" spans="1:13" ht="12.75">
      <c r="A11" s="182" t="s">
        <v>22</v>
      </c>
      <c r="B11" s="184"/>
      <c r="C11" s="142">
        <f>C8</f>
        <v>0</v>
      </c>
      <c r="D11" s="143" t="s">
        <v>19</v>
      </c>
      <c r="E11" s="144">
        <f>IF(E6="42ste dag",C11+104,IF(E6="56ste dag",C11+132,""))</f>
      </c>
      <c r="F11" s="135"/>
      <c r="G11" s="121">
        <f>IF(C11="","",IF(E11="","",E11-C11+1))</f>
      </c>
      <c r="H11" s="145" t="s">
        <v>0</v>
      </c>
      <c r="I11" s="3"/>
      <c r="J11" s="3"/>
      <c r="K11" s="3"/>
      <c r="L11" s="3"/>
      <c r="M11" s="3"/>
    </row>
    <row r="12" spans="5:13" ht="12.75">
      <c r="E12" s="2"/>
      <c r="F12" s="14"/>
      <c r="G12" s="31"/>
      <c r="H12" s="14"/>
      <c r="I12" s="3"/>
      <c r="J12" s="3"/>
      <c r="K12" s="3"/>
      <c r="L12" s="3"/>
      <c r="M12" s="3"/>
    </row>
    <row r="13" spans="1:14" ht="13.5" customHeight="1">
      <c r="A13" s="211"/>
      <c r="B13" s="211"/>
      <c r="C13" s="37"/>
      <c r="D13" s="47"/>
      <c r="E13" s="48"/>
      <c r="F13" s="19"/>
      <c r="G13" s="20"/>
      <c r="H13" s="78"/>
      <c r="I13" s="55"/>
      <c r="J13" s="17"/>
      <c r="K13" s="17"/>
      <c r="L13" s="17"/>
      <c r="M13" s="17"/>
      <c r="N13" s="17"/>
    </row>
    <row r="14" spans="1:13" ht="12.75">
      <c r="A14" s="16"/>
      <c r="B14" s="190"/>
      <c r="C14" s="215"/>
      <c r="D14" s="215"/>
      <c r="E14" s="215"/>
      <c r="F14" s="14"/>
      <c r="G14" s="9"/>
      <c r="I14" s="34">
        <f>IF(C8&lt;=G7,C8-1,G7-1)</f>
        <v>-1</v>
      </c>
      <c r="J14" s="3"/>
      <c r="K14" s="3"/>
      <c r="L14" s="3"/>
      <c r="M14" s="3"/>
    </row>
    <row r="15" spans="1:13" ht="18" customHeight="1">
      <c r="A15" s="203" t="s">
        <v>14</v>
      </c>
      <c r="B15" s="204"/>
      <c r="C15" s="146" t="str">
        <f>IF(G6=C8,"n.v.t.",IF(G6&gt;C8,"n.v.t.",G6))</f>
        <v>n.v.t.</v>
      </c>
      <c r="D15" s="147" t="s">
        <v>19</v>
      </c>
      <c r="E15" s="125" t="str">
        <f>IF(G6=C8,"n.v.t.",IF(G6&gt;C8,"n.v.t.",C8-1))</f>
        <v>n.v.t.</v>
      </c>
      <c r="F15" s="21"/>
      <c r="G15" s="49" t="s">
        <v>5</v>
      </c>
      <c r="H15" s="49"/>
      <c r="I15" s="50">
        <f>IF(C8&gt;G6,I14-C15+1,0)</f>
        <v>0</v>
      </c>
      <c r="J15" s="51" t="s">
        <v>0</v>
      </c>
      <c r="L15" s="3"/>
      <c r="M15" s="3"/>
    </row>
    <row r="16" spans="1:13" ht="12.75">
      <c r="A16" s="202"/>
      <c r="B16" s="192" t="s">
        <v>24</v>
      </c>
      <c r="C16" s="164"/>
      <c r="D16" s="25" t="s">
        <v>19</v>
      </c>
      <c r="E16" s="164"/>
      <c r="F16" s="3"/>
      <c r="G16" s="8">
        <f>IF(C16="","",IF(C16&gt;G7,"",IF(E16&gt;$I$14,$I$14-C16+1,IF(C16&gt;$C$15-1,E16-C16+1,IF(C16&lt;$C$15,E16-$C$15+1,0)))))</f>
      </c>
      <c r="H16" s="3" t="s">
        <v>8</v>
      </c>
      <c r="I16" s="3"/>
      <c r="J16" s="3"/>
      <c r="K16" s="35" t="s">
        <v>10</v>
      </c>
      <c r="L16" s="3"/>
      <c r="M16" s="3"/>
    </row>
    <row r="17" spans="1:13" ht="12.75">
      <c r="A17" s="202"/>
      <c r="B17" s="193"/>
      <c r="C17" s="164"/>
      <c r="D17" s="25" t="s">
        <v>19</v>
      </c>
      <c r="E17" s="164"/>
      <c r="F17" s="3"/>
      <c r="G17" s="8">
        <f>IF(C17="","",IF(C17&gt;G7,"",IF(E17&gt;$I$14,$I$14-C17+1,IF(C17&gt;$C$15-1,E17-C17+1,IF(C17&lt;$C$15,E17-$C$15+1,0)))))</f>
      </c>
      <c r="H17" s="25" t="s">
        <v>20</v>
      </c>
      <c r="I17" s="3"/>
      <c r="J17" s="3"/>
      <c r="K17" s="3"/>
      <c r="L17" s="3"/>
      <c r="M17" s="3"/>
    </row>
    <row r="18" spans="1:13" ht="12.75">
      <c r="A18" s="202"/>
      <c r="B18" s="193"/>
      <c r="C18" s="164"/>
      <c r="D18" s="25" t="s">
        <v>19</v>
      </c>
      <c r="E18" s="164"/>
      <c r="F18" s="3"/>
      <c r="G18" s="8">
        <f>IF(C18="","",IF(C18&gt;G7,"",IF(E18&gt;$I$14,$I$14-C18+1,IF(C18&gt;$C$15-1,E18-C18+1,IF(C18&lt;$C$15,E18-$C$15+1,0)))))</f>
      </c>
      <c r="H18" s="63" t="s">
        <v>20</v>
      </c>
      <c r="I18" s="3"/>
      <c r="J18" s="3"/>
      <c r="K18" s="3"/>
      <c r="L18" s="3"/>
      <c r="M18" s="3"/>
    </row>
    <row r="19" spans="1:13" ht="12.75">
      <c r="A19" s="202"/>
      <c r="B19" s="193"/>
      <c r="C19" s="164"/>
      <c r="D19" s="25" t="s">
        <v>19</v>
      </c>
      <c r="E19" s="164"/>
      <c r="F19" s="5"/>
      <c r="G19" s="8">
        <f>IF(C19="","",IF(C19&gt;G7,"",IF(E19&gt;$I$14,$I$14-C19+1,IF(C19&gt;$C$15-1,E19-C19+1,IF(C19&lt;$C$15,E19-$C$15+1,0)))))</f>
      </c>
      <c r="H19" s="63" t="s">
        <v>20</v>
      </c>
      <c r="I19" s="3"/>
      <c r="J19" s="3"/>
      <c r="K19" s="71">
        <f>IF(E16&gt;C8-2,C16)</f>
        <v>0</v>
      </c>
      <c r="L19" s="3"/>
      <c r="M19" s="3"/>
    </row>
    <row r="20" spans="1:13" ht="12.75">
      <c r="A20" s="202"/>
      <c r="B20" s="193"/>
      <c r="C20" s="164"/>
      <c r="D20" s="25" t="s">
        <v>19</v>
      </c>
      <c r="E20" s="164"/>
      <c r="F20" s="3"/>
      <c r="G20" s="8">
        <f>IF(C20="","",IF(C20&gt;G7,"",IF(E20&gt;$I$14,$I$14-C20+1,IF(C20&gt;$C$15-1,E20-C20+1,IF(C20&lt;$C$15,E20-$C$15+1,0)))))</f>
      </c>
      <c r="H20" s="63" t="s">
        <v>20</v>
      </c>
      <c r="I20" s="3"/>
      <c r="J20" s="3"/>
      <c r="K20" s="3"/>
      <c r="L20" s="3"/>
      <c r="M20" s="3"/>
    </row>
    <row r="21" spans="1:13" ht="12.75">
      <c r="A21" s="3"/>
      <c r="B21" s="190"/>
      <c r="C21" s="190"/>
      <c r="D21" s="187" t="s">
        <v>9</v>
      </c>
      <c r="E21" s="206"/>
      <c r="F21" s="3"/>
      <c r="G21" s="26">
        <f>SUM(G16:G20)</f>
        <v>0</v>
      </c>
      <c r="H21" s="3" t="s">
        <v>8</v>
      </c>
      <c r="I21" s="3"/>
      <c r="J21" s="3"/>
      <c r="K21" s="3"/>
      <c r="L21" s="3"/>
      <c r="M21" s="3"/>
    </row>
    <row r="22" spans="1:13" ht="12.75">
      <c r="A22" s="214"/>
      <c r="B22" s="214"/>
      <c r="C22" s="214"/>
      <c r="D22" s="187" t="str">
        <f>IF(E8="","","werkelijke overdracht")</f>
        <v>werkelijke overdracht</v>
      </c>
      <c r="E22" s="189"/>
      <c r="F22" s="189"/>
      <c r="G22" s="148">
        <f>I15-G21</f>
        <v>0</v>
      </c>
      <c r="H22" s="32" t="str">
        <f>IF(D22="","","dagen")</f>
        <v>dagen</v>
      </c>
      <c r="I22" s="199"/>
      <c r="J22" s="189"/>
      <c r="K22" s="189"/>
      <c r="L22" s="189"/>
      <c r="M22" s="3"/>
    </row>
    <row r="23" spans="2:13" ht="12.75">
      <c r="B23" s="18"/>
      <c r="C23" s="187">
        <f>IF(C10="ja","+ extra 2 weken meerling","")</f>
      </c>
      <c r="D23" s="201"/>
      <c r="E23" s="201"/>
      <c r="F23" s="18"/>
      <c r="G23" s="126">
        <f>IF(C7&gt;1,14,0)</f>
        <v>0</v>
      </c>
      <c r="H23" s="33" t="s">
        <v>0</v>
      </c>
      <c r="I23" s="3"/>
      <c r="K23" s="3"/>
      <c r="L23" s="3"/>
      <c r="M23" s="3"/>
    </row>
    <row r="24" spans="1:13" ht="12.75">
      <c r="A24" s="3"/>
      <c r="B24" s="18"/>
      <c r="C24" s="30"/>
      <c r="D24" s="200"/>
      <c r="E24" s="200"/>
      <c r="F24" s="18"/>
      <c r="G24" s="126"/>
      <c r="H24" s="33" t="s">
        <v>0</v>
      </c>
      <c r="I24" s="3"/>
      <c r="J24" s="3"/>
      <c r="K24" s="3"/>
      <c r="L24" s="75"/>
      <c r="M24" s="3"/>
    </row>
    <row r="25" spans="1:13" ht="12.75">
      <c r="A25" s="3"/>
      <c r="B25" s="194"/>
      <c r="C25" s="195"/>
      <c r="D25" s="195"/>
      <c r="E25" s="195"/>
      <c r="F25" s="195"/>
      <c r="G25" s="195"/>
      <c r="H25" s="76"/>
      <c r="I25" s="77"/>
      <c r="J25" s="75"/>
      <c r="K25" s="3"/>
      <c r="L25" s="3"/>
      <c r="M25" s="3"/>
    </row>
    <row r="26" spans="1:13" ht="12.75">
      <c r="A26" s="205">
        <f>IF(C8&lt;G6,"!!! Overschrijding prenataal verlof t.e.m. ","")</f>
      </c>
      <c r="B26" s="206"/>
      <c r="C26" s="72">
        <f>IF(C8&lt;G6,G6-1,"")</f>
      </c>
      <c r="D26" s="57"/>
      <c r="E26"/>
      <c r="J26" s="3"/>
      <c r="K26" s="3"/>
      <c r="L26" s="3"/>
      <c r="M26" s="3"/>
    </row>
    <row r="27" spans="1:13" ht="12.75">
      <c r="A27" s="180"/>
      <c r="B27" s="206"/>
      <c r="C27" s="206"/>
      <c r="D27" s="72"/>
      <c r="E27" s="207"/>
      <c r="F27" s="207"/>
      <c r="G27" s="207"/>
      <c r="H27" s="73"/>
      <c r="J27" s="3"/>
      <c r="K27" s="3"/>
      <c r="L27" s="3"/>
      <c r="M27" s="3"/>
    </row>
    <row r="28" spans="1:13" ht="12.75">
      <c r="A28" s="3"/>
      <c r="B28" s="18"/>
      <c r="C28" s="69">
        <f>IF(C8&gt;C9,"! Nieuwe zending BV nodig met wijziging aanvang bevallingsverlof","")</f>
      </c>
      <c r="D28" s="56"/>
      <c r="E28" s="56"/>
      <c r="F28" s="18"/>
      <c r="G28" s="31"/>
      <c r="H28" s="33"/>
      <c r="I28" s="3"/>
      <c r="J28" s="3"/>
      <c r="K28" s="3"/>
      <c r="L28" s="3"/>
      <c r="M28" s="3"/>
    </row>
    <row r="29" spans="1:13" ht="12.75">
      <c r="A29" s="175" t="s">
        <v>23</v>
      </c>
      <c r="B29" s="175"/>
      <c r="C29" s="149">
        <f>IF(C8&gt;C9,C9,C8)</f>
        <v>0</v>
      </c>
      <c r="D29" s="150" t="s">
        <v>19</v>
      </c>
      <c r="E29" s="144">
        <f>IF(C9="","",G9+G22+G23+G24)</f>
      </c>
      <c r="F29" s="151"/>
      <c r="G29" s="148">
        <f>IF(C29=0,0,E29-C29+1)</f>
        <v>0</v>
      </c>
      <c r="H29" s="152" t="s">
        <v>0</v>
      </c>
      <c r="I29" s="3"/>
      <c r="J29" s="46"/>
      <c r="K29" s="7"/>
      <c r="L29" s="3"/>
      <c r="M29" s="3"/>
    </row>
    <row r="30" spans="1:13" ht="12.75" customHeight="1">
      <c r="A30" s="178"/>
      <c r="B30" s="178"/>
      <c r="C30" s="58"/>
      <c r="D30" s="70"/>
      <c r="E30" s="52"/>
      <c r="F30" s="39"/>
      <c r="G30" s="61"/>
      <c r="H30" s="54"/>
      <c r="I30" s="181"/>
      <c r="J30" s="181"/>
      <c r="M30" s="3"/>
    </row>
    <row r="31" spans="1:13" ht="12.75" customHeight="1">
      <c r="A31" s="60"/>
      <c r="B31" s="60"/>
      <c r="C31" s="58"/>
      <c r="D31" s="25"/>
      <c r="E31" s="52"/>
      <c r="F31" s="39"/>
      <c r="G31" s="53"/>
      <c r="H31" s="54"/>
      <c r="J31" s="3"/>
      <c r="M31" s="3"/>
    </row>
    <row r="32" spans="1:13" ht="12.75" customHeight="1">
      <c r="A32" s="176" t="str">
        <f>IF(G22+G23+G24&lt;14,"! Geen recht verlofweken postnatale rust","? Verzoekt betrokkene om verlofweken postnatale rust:")</f>
        <v>! Geen recht verlofweken postnatale rust</v>
      </c>
      <c r="B32" s="176"/>
      <c r="C32" s="177"/>
      <c r="D32" s="165" t="s">
        <v>15</v>
      </c>
      <c r="E32" s="55">
        <f>IF(G22+G23+G24&lt;14,"","(eventueel 'JA' invullen)")</f>
      </c>
      <c r="F32" s="39"/>
      <c r="G32" s="53"/>
      <c r="H32" s="54"/>
      <c r="J32" s="3"/>
      <c r="M32" s="3"/>
    </row>
    <row r="33" spans="1:13" ht="12.75" customHeight="1">
      <c r="A33" s="185">
        <f>IF(D32="ja","Inkorting bevallingsverlof uiterlijk t.e.m.","")</f>
      </c>
      <c r="B33" s="186"/>
      <c r="C33" s="186"/>
      <c r="D33" s="153">
        <f>IF(D32="neen","",E29-14)</f>
      </c>
      <c r="E33" s="191"/>
      <c r="F33" s="191"/>
      <c r="G33" s="191"/>
      <c r="H33" s="54"/>
      <c r="J33" s="3"/>
      <c r="M33" s="3"/>
    </row>
    <row r="34" spans="1:5" ht="12.75" customHeight="1">
      <c r="A34" s="154"/>
      <c r="B34" s="182">
        <f>IF(D32="ja","verlofweken op te nemen vóór","")</f>
      </c>
      <c r="C34" s="182"/>
      <c r="D34" s="155">
        <f>IF(D32="ja",D33+57,"")</f>
      </c>
      <c r="E34"/>
    </row>
    <row r="35" ht="13.5" customHeight="1">
      <c r="E35"/>
    </row>
    <row r="36" spans="1:13" ht="13.5" customHeight="1">
      <c r="A36" s="180" t="s">
        <v>16</v>
      </c>
      <c r="B36" s="189"/>
      <c r="C36" s="59">
        <f>IF(C9=C8,C9,IF(C9&lt;C8,C9,"n.v.t."))</f>
        <v>0</v>
      </c>
      <c r="D36" s="166" t="s">
        <v>15</v>
      </c>
      <c r="E36" t="str">
        <f>IF(C9=C8,"(eventueel 'JA' invullen)","")</f>
        <v>(eventueel 'JA' invullen)</v>
      </c>
      <c r="J36" s="3"/>
      <c r="M36" s="3"/>
    </row>
    <row r="37" spans="1:13" ht="13.5" customHeight="1">
      <c r="A37" s="182">
        <f>IF(D36="ja","zending verlenging bevallingsverlof 1 dag op","")</f>
      </c>
      <c r="B37" s="183"/>
      <c r="C37" s="183"/>
      <c r="D37" s="156">
        <f>IF(D36="neen","",IF(D32="neen",E29+1,D33+1))</f>
      </c>
      <c r="E37"/>
      <c r="J37" s="3"/>
      <c r="M37" s="3"/>
    </row>
    <row r="38" spans="1:5" ht="13.5" customHeight="1">
      <c r="A38" s="66">
        <f>IF(A43=0,"",IF(D32="ja","",IF(A43+B43&lt;14,"","! Er is toch een recht op verlofweken bevallingsverlof")))</f>
      </c>
      <c r="E38"/>
    </row>
    <row r="39" spans="5:13" ht="13.5" customHeight="1">
      <c r="E39"/>
      <c r="J39" s="3"/>
      <c r="M39" s="3"/>
    </row>
    <row r="40" spans="1:13" ht="13.5" customHeight="1">
      <c r="A40" s="180" t="s">
        <v>17</v>
      </c>
      <c r="B40" s="181"/>
      <c r="C40" s="165" t="s">
        <v>15</v>
      </c>
      <c r="D40" s="38" t="s">
        <v>18</v>
      </c>
      <c r="E40"/>
      <c r="J40" s="3"/>
      <c r="M40" s="3"/>
    </row>
    <row r="41" spans="2:8" ht="12.75">
      <c r="B41" s="56">
        <f>IF(C40="ja","Attest hospitalisatie t.e.m.","")</f>
      </c>
      <c r="C41" s="167"/>
      <c r="D41" s="57">
        <f>IF(C40="neen","",IF(C41="","",IF(C41-C9+1&gt;7,"","! Geen recht op verlenging bevallingsverlof")))</f>
      </c>
      <c r="E41"/>
      <c r="H41" s="65">
        <f>C41-C9+1</f>
        <v>1</v>
      </c>
    </row>
    <row r="42" spans="1:8" s="54" customFormat="1" ht="12.75">
      <c r="A42" s="182">
        <f>IF(H41&gt;7,"Zending verlenging bevallingsverlof hospitalisatie kind van:","")</f>
      </c>
      <c r="B42" s="184"/>
      <c r="C42" s="184"/>
      <c r="D42" s="184"/>
      <c r="E42" s="155">
        <f>IF(H41&lt;8,"",IF(D36="ja",D37+1,IF(D32="ja",D33+1,E29+1)))</f>
      </c>
      <c r="F42" s="157"/>
      <c r="G42" s="158">
        <f>IF(H41&lt;8,"","t.e.m.")</f>
      </c>
      <c r="H42" s="155">
        <f>IF(H41&lt;8,"",IF(H41&gt;175,E42+168-1,E42+H41-8))</f>
      </c>
    </row>
    <row r="43" spans="1:8" ht="12.75">
      <c r="A43" s="67">
        <f>IF(G22+G23+G24&lt;14,G22+G23+G24,0)</f>
        <v>0</v>
      </c>
      <c r="B43" s="67">
        <f>IF(D36="neen",0,1)</f>
        <v>0</v>
      </c>
      <c r="C43" s="67">
        <f>IF(H41&lt;8,0,H41-7)</f>
        <v>0</v>
      </c>
      <c r="D43" s="68">
        <f>IF(A43+B43&lt;14,A43+B43+C43,0)</f>
        <v>0</v>
      </c>
      <c r="E43" s="38" t="s">
        <v>10</v>
      </c>
      <c r="F43" s="38"/>
      <c r="G43" s="38"/>
      <c r="H43" s="65" t="s">
        <v>10</v>
      </c>
    </row>
    <row r="44" spans="2:5" ht="12.75">
      <c r="B44" s="208">
        <f>IF(AND(D32="ja",C40="ja"),"verlofweken nu op te nemen vóór","")</f>
      </c>
      <c r="C44" s="184"/>
      <c r="D44" s="159" t="e">
        <f>D34+(H42-E42)+1</f>
        <v>#VALUE!</v>
      </c>
      <c r="E44"/>
    </row>
    <row r="45" spans="1:5" ht="12.75">
      <c r="A45" s="74">
        <f>IF(A43=0,"",IF(D32="ja","",IF(D43&lt;14,"","! Er is toch een recht op verlofweken postnatale rust")))</f>
      </c>
      <c r="E45"/>
    </row>
    <row r="46" ht="12.75" customHeight="1">
      <c r="E46"/>
    </row>
    <row r="47" spans="1:5" ht="12.75" customHeight="1">
      <c r="A47" s="179"/>
      <c r="B47" s="179"/>
      <c r="E47"/>
    </row>
    <row r="48" spans="1:5" ht="12.75" customHeight="1">
      <c r="A48" s="173"/>
      <c r="B48" s="174"/>
      <c r="E48"/>
    </row>
    <row r="49" spans="2:5" ht="12.75" customHeight="1">
      <c r="B49" s="79"/>
      <c r="E49"/>
    </row>
    <row r="50" ht="12.75" customHeight="1">
      <c r="E50"/>
    </row>
    <row r="51" spans="1:13" ht="12.75">
      <c r="A51" s="22"/>
      <c r="B51" s="22"/>
      <c r="C51" s="23"/>
      <c r="D51" s="4"/>
      <c r="E51" s="24"/>
      <c r="F51" s="3"/>
      <c r="G51" s="3"/>
      <c r="J51" s="3"/>
      <c r="M51" s="3"/>
    </row>
    <row r="52" spans="3:13" ht="12.75">
      <c r="C52" s="23"/>
      <c r="D52" s="4"/>
      <c r="E52" s="24"/>
      <c r="F52" s="3"/>
      <c r="G52" s="3"/>
      <c r="J52" s="3"/>
      <c r="M52" s="3"/>
    </row>
    <row r="53" spans="3:10" ht="12.75">
      <c r="C53" s="24"/>
      <c r="D53" s="4"/>
      <c r="E53" s="24"/>
      <c r="F53" s="10"/>
      <c r="G53" s="3"/>
      <c r="H53" s="12"/>
      <c r="I53" s="13"/>
      <c r="J53" s="3"/>
    </row>
    <row r="54" spans="1:10" ht="12.75">
      <c r="A54" s="3"/>
      <c r="B54" s="3"/>
      <c r="C54" s="3"/>
      <c r="D54" s="3"/>
      <c r="E54" s="4"/>
      <c r="F54" s="3"/>
      <c r="J54" s="2"/>
    </row>
    <row r="55" spans="5:10" ht="12.75">
      <c r="E55" s="28"/>
      <c r="F55" s="11" t="e">
        <f>G9+G22</f>
        <v>#VALUE!</v>
      </c>
      <c r="G55" s="3"/>
      <c r="H55" s="3"/>
      <c r="J55" s="3"/>
    </row>
    <row r="56" spans="1:13" ht="12.75">
      <c r="A56" s="3"/>
      <c r="B56" s="3"/>
      <c r="E56" s="27"/>
      <c r="F56" s="11" t="e">
        <f>F55+#REF!</f>
        <v>#VALUE!</v>
      </c>
      <c r="G56" s="3"/>
      <c r="H56" s="3"/>
      <c r="I56" s="3"/>
      <c r="J56" s="3"/>
      <c r="K56" s="3"/>
      <c r="L56" s="3"/>
      <c r="M56" s="3"/>
    </row>
    <row r="57" spans="2:13" ht="12.75">
      <c r="B57" s="3"/>
      <c r="C57" s="3"/>
      <c r="D57" s="3"/>
      <c r="E57" s="4"/>
      <c r="F57" s="3"/>
      <c r="G57" s="3"/>
      <c r="H57" s="3"/>
      <c r="I57" s="3"/>
      <c r="J57" s="3"/>
      <c r="K57" s="3"/>
      <c r="L57" s="3"/>
      <c r="M57" s="3"/>
    </row>
    <row r="58" spans="2:13" ht="12.75">
      <c r="B58" s="29"/>
      <c r="C58" s="29"/>
      <c r="F58" s="6"/>
      <c r="G58" s="3"/>
      <c r="J58" s="3"/>
      <c r="K58" s="3"/>
      <c r="L58" s="3"/>
      <c r="M58" s="3"/>
    </row>
    <row r="59" spans="10:13" ht="12.75">
      <c r="J59" s="3"/>
      <c r="K59" s="3"/>
      <c r="L59" s="3"/>
      <c r="M59" s="3"/>
    </row>
    <row r="60" spans="10:13" ht="12.75">
      <c r="J60" s="3"/>
      <c r="K60" s="3"/>
      <c r="L60" s="3"/>
      <c r="M60" s="3"/>
    </row>
  </sheetData>
  <sheetProtection password="A46B" sheet="1"/>
  <mergeCells count="39">
    <mergeCell ref="B44:C44"/>
    <mergeCell ref="G1:H1"/>
    <mergeCell ref="D3:G3"/>
    <mergeCell ref="A13:B13"/>
    <mergeCell ref="C4:H4"/>
    <mergeCell ref="A22:C22"/>
    <mergeCell ref="A9:B9"/>
    <mergeCell ref="B14:E14"/>
    <mergeCell ref="D21:E21"/>
    <mergeCell ref="A11:B11"/>
    <mergeCell ref="I22:L22"/>
    <mergeCell ref="A8:B8"/>
    <mergeCell ref="I30:J30"/>
    <mergeCell ref="D24:E24"/>
    <mergeCell ref="C23:E23"/>
    <mergeCell ref="A16:A20"/>
    <mergeCell ref="A15:B15"/>
    <mergeCell ref="A26:B26"/>
    <mergeCell ref="A27:C27"/>
    <mergeCell ref="E27:G27"/>
    <mergeCell ref="A6:B6"/>
    <mergeCell ref="A5:B5"/>
    <mergeCell ref="A36:B36"/>
    <mergeCell ref="D22:F22"/>
    <mergeCell ref="B21:C21"/>
    <mergeCell ref="E33:G33"/>
    <mergeCell ref="B16:B20"/>
    <mergeCell ref="B25:G25"/>
    <mergeCell ref="C5:G5"/>
    <mergeCell ref="A48:B48"/>
    <mergeCell ref="A29:B29"/>
    <mergeCell ref="A32:C32"/>
    <mergeCell ref="A30:B30"/>
    <mergeCell ref="A47:B47"/>
    <mergeCell ref="A40:B40"/>
    <mergeCell ref="A37:C37"/>
    <mergeCell ref="A42:D42"/>
    <mergeCell ref="A33:C33"/>
    <mergeCell ref="B34:C34"/>
  </mergeCells>
  <conditionalFormatting sqref="H13">
    <cfRule type="expression" priority="1" dxfId="1" stopIfTrue="1">
      <formula>$A$13="ziek volle periode van"</formula>
    </cfRule>
  </conditionalFormatting>
  <hyperlinks>
    <hyperlink ref="G1:H1" location="Handleiding!A1" display="HANDLEIDING"/>
  </hyperlinks>
  <printOptions/>
  <pageMargins left="0.5905511811023623" right="0.5905511811023623" top="0.3937007874015748" bottom="0.3937007874015748" header="0.31496062992125984" footer="0.31496062992125984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2:N65"/>
  <sheetViews>
    <sheetView showGridLines="0" showRowColHeaders="0" showZeros="0" showOutlineSymbols="0" zoomScalePageLayoutView="0" workbookViewId="0" topLeftCell="A1">
      <selection activeCell="B2" sqref="B2:D2"/>
    </sheetView>
  </sheetViews>
  <sheetFormatPr defaultColWidth="9.140625" defaultRowHeight="12.75"/>
  <cols>
    <col min="3" max="3" width="30.00390625" style="0" customWidth="1"/>
    <col min="4" max="4" width="10.7109375" style="0" bestFit="1" customWidth="1"/>
    <col min="6" max="6" width="10.140625" style="0" bestFit="1" customWidth="1"/>
    <col min="8" max="8" width="10.140625" style="0" bestFit="1" customWidth="1"/>
    <col min="9" max="9" width="10.7109375" style="0" bestFit="1" customWidth="1"/>
    <col min="10" max="10" width="14.00390625" style="0" customWidth="1"/>
    <col min="11" max="11" width="10.140625" style="0" customWidth="1"/>
    <col min="12" max="12" width="10.28125" style="0" customWidth="1"/>
  </cols>
  <sheetData>
    <row r="2" spans="2:4" ht="12.75">
      <c r="B2" s="209" t="s">
        <v>12</v>
      </c>
      <c r="C2" s="209"/>
      <c r="D2" s="209"/>
    </row>
    <row r="3" spans="1:14" ht="12.7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12.75">
      <c r="A4" s="79"/>
      <c r="B4" s="80" t="s">
        <v>26</v>
      </c>
      <c r="C4" s="79"/>
      <c r="D4" s="79"/>
      <c r="E4" s="79"/>
      <c r="F4" s="79"/>
      <c r="G4" s="79"/>
      <c r="H4" s="79"/>
      <c r="I4" s="79"/>
      <c r="J4" s="81"/>
      <c r="K4" s="81"/>
      <c r="L4" s="79"/>
      <c r="M4" s="79"/>
      <c r="N4" s="79"/>
    </row>
    <row r="5" spans="1:14" ht="12.7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ht="12.75">
      <c r="A6" s="79"/>
      <c r="B6" s="79" t="s">
        <v>27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ht="12.75">
      <c r="A7" s="79"/>
      <c r="B7" s="79"/>
      <c r="C7" s="82"/>
      <c r="D7" s="234" t="s">
        <v>4</v>
      </c>
      <c r="E7" s="234"/>
      <c r="F7" s="234"/>
      <c r="G7" s="234"/>
      <c r="H7" s="234"/>
      <c r="I7" s="234"/>
      <c r="J7" s="79"/>
      <c r="K7" s="79"/>
      <c r="L7" s="79"/>
      <c r="M7" s="79"/>
      <c r="N7" s="79"/>
    </row>
    <row r="8" spans="1:14" ht="12.75">
      <c r="A8" s="79"/>
      <c r="B8" s="219" t="s">
        <v>1</v>
      </c>
      <c r="C8" s="226"/>
      <c r="D8" s="235" t="s">
        <v>2</v>
      </c>
      <c r="E8" s="236"/>
      <c r="F8" s="236"/>
      <c r="G8" s="236"/>
      <c r="H8" s="237"/>
      <c r="I8" s="83"/>
      <c r="J8" s="79"/>
      <c r="K8" s="79"/>
      <c r="L8" s="79"/>
      <c r="M8" s="79"/>
      <c r="N8" s="79"/>
    </row>
    <row r="9" spans="1:14" ht="12.75">
      <c r="A9" s="79"/>
      <c r="B9" s="219" t="s">
        <v>21</v>
      </c>
      <c r="C9" s="219"/>
      <c r="D9" s="168">
        <v>41711</v>
      </c>
      <c r="E9" s="84" t="s">
        <v>10</v>
      </c>
      <c r="F9" s="107" t="str">
        <f>IF(D10=1,"42ste dag",IF(D10&gt;1,"56ste dag",""))</f>
        <v>42ste dag</v>
      </c>
      <c r="G9" s="108"/>
      <c r="H9" s="109">
        <f>IF(F9="42ste dag",D12-42,IF(F9="56ste dag",D12-56,""))</f>
        <v>-42</v>
      </c>
      <c r="I9" s="116">
        <f>IF(F9="42ste dag",D9-42,IF(F9="56ste dag",D9-56,""))</f>
        <v>41669</v>
      </c>
      <c r="J9" s="79"/>
      <c r="K9" s="79"/>
      <c r="L9" s="79"/>
      <c r="M9" s="79"/>
      <c r="N9" s="79"/>
    </row>
    <row r="10" spans="1:14" ht="12.75">
      <c r="A10" s="79"/>
      <c r="B10" s="81"/>
      <c r="C10" s="81" t="s">
        <v>3</v>
      </c>
      <c r="D10" s="169">
        <v>1</v>
      </c>
      <c r="E10" s="84"/>
      <c r="F10" s="110" t="str">
        <f>IF(D10="","","7de dag")</f>
        <v>7de dag</v>
      </c>
      <c r="G10" s="111"/>
      <c r="H10" s="112">
        <f>IF(F10="","",D12-7)</f>
        <v>-7</v>
      </c>
      <c r="I10" s="117">
        <f>IF(F10="","",D9-7)</f>
        <v>41704</v>
      </c>
      <c r="J10" s="79"/>
      <c r="K10" s="79"/>
      <c r="L10" s="79"/>
      <c r="M10" s="79"/>
      <c r="N10" s="79"/>
    </row>
    <row r="11" spans="1:14" ht="12.75">
      <c r="A11" s="79"/>
      <c r="B11" s="219" t="s">
        <v>6</v>
      </c>
      <c r="C11" s="226"/>
      <c r="D11" s="170"/>
      <c r="E11" s="85"/>
      <c r="F11" s="110" t="s">
        <v>10</v>
      </c>
      <c r="G11" s="111"/>
      <c r="H11" s="112" t="s">
        <v>10</v>
      </c>
      <c r="I11" s="79"/>
      <c r="J11" s="79"/>
      <c r="K11" s="79"/>
      <c r="L11" s="79"/>
      <c r="M11" s="79"/>
      <c r="N11" s="79"/>
    </row>
    <row r="12" spans="1:14" ht="12.75">
      <c r="A12" s="79"/>
      <c r="B12" s="219" t="s">
        <v>13</v>
      </c>
      <c r="C12" s="226"/>
      <c r="D12" s="171"/>
      <c r="E12" s="85"/>
      <c r="F12" s="113">
        <f>IF(D12="","","63ste dag")</f>
      </c>
      <c r="G12" s="114"/>
      <c r="H12" s="115">
        <f>IF(F12="","",D12+62)</f>
      </c>
      <c r="I12" s="83"/>
      <c r="J12" s="79"/>
      <c r="K12" s="79"/>
      <c r="L12" s="79"/>
      <c r="M12" s="79"/>
      <c r="N12" s="79"/>
    </row>
    <row r="13" spans="1:14" ht="12.7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ht="12.75">
      <c r="A14" s="79"/>
      <c r="B14" s="86" t="s">
        <v>42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1:14" ht="12.75">
      <c r="A15" s="79"/>
      <c r="B15" s="86" t="s">
        <v>28</v>
      </c>
      <c r="C15" s="79"/>
      <c r="D15" s="79"/>
      <c r="E15" s="79"/>
      <c r="F15" s="79"/>
      <c r="G15" s="79"/>
      <c r="H15" s="79"/>
      <c r="I15" s="79"/>
      <c r="J15" s="79"/>
      <c r="K15" s="79"/>
      <c r="L15" s="87"/>
      <c r="M15" s="79"/>
      <c r="N15" s="88"/>
    </row>
    <row r="16" spans="1:14" ht="12.7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1:14" ht="12.75">
      <c r="A17" s="79"/>
      <c r="B17" s="219" t="s">
        <v>6</v>
      </c>
      <c r="C17" s="226"/>
      <c r="D17" s="170">
        <v>41699</v>
      </c>
      <c r="E17" s="85"/>
      <c r="F17" s="110" t="s">
        <v>10</v>
      </c>
      <c r="G17" s="111"/>
      <c r="H17" s="112" t="s">
        <v>10</v>
      </c>
      <c r="I17" s="79"/>
      <c r="J17" s="79"/>
      <c r="K17" s="79"/>
      <c r="L17" s="79"/>
      <c r="M17" s="79"/>
      <c r="N17" s="79"/>
    </row>
    <row r="18" spans="1:14" ht="12.75">
      <c r="A18" s="79"/>
      <c r="B18" s="219" t="s">
        <v>13</v>
      </c>
      <c r="C18" s="226"/>
      <c r="D18" s="171"/>
      <c r="E18" s="85"/>
      <c r="F18" s="113">
        <f>IF(D18="","","63ste dag")</f>
      </c>
      <c r="G18" s="114"/>
      <c r="H18" s="115">
        <f>IF(F18="","",D18+62)</f>
      </c>
      <c r="I18" s="83"/>
      <c r="J18" s="79"/>
      <c r="K18" s="79"/>
      <c r="L18" s="79"/>
      <c r="M18" s="79"/>
      <c r="N18" s="79"/>
    </row>
    <row r="19" spans="1:14" ht="12.75">
      <c r="A19" s="79"/>
      <c r="B19" s="79"/>
      <c r="C19" s="79"/>
      <c r="D19" s="89"/>
      <c r="E19" s="79"/>
      <c r="F19" s="90"/>
      <c r="G19" s="83"/>
      <c r="H19" s="31"/>
      <c r="I19" s="83"/>
      <c r="J19" s="79"/>
      <c r="K19" s="79"/>
      <c r="L19" s="79"/>
      <c r="M19" s="79"/>
      <c r="N19" s="79"/>
    </row>
    <row r="20" spans="1:14" ht="12.75">
      <c r="A20" s="79"/>
      <c r="B20" s="232" t="s">
        <v>22</v>
      </c>
      <c r="C20" s="233"/>
      <c r="D20" s="118">
        <f>D17</f>
        <v>41699</v>
      </c>
      <c r="E20" s="119" t="s">
        <v>19</v>
      </c>
      <c r="F20" s="120">
        <v>41803</v>
      </c>
      <c r="G20" s="111"/>
      <c r="H20" s="121">
        <f>IF(D20="","",IF(F20="","",F20-D20+1))</f>
        <v>105</v>
      </c>
      <c r="I20" s="122" t="s">
        <v>0</v>
      </c>
      <c r="J20" s="79"/>
      <c r="K20" s="79"/>
      <c r="L20" s="79"/>
      <c r="M20" s="79"/>
      <c r="N20" s="79"/>
    </row>
    <row r="21" spans="1:14" ht="12.75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</row>
    <row r="22" spans="1:14" ht="12.75">
      <c r="A22" s="79"/>
      <c r="B22" s="80" t="s">
        <v>29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</row>
    <row r="23" spans="1:14" ht="12.75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1:14" ht="12.75">
      <c r="A24" s="79"/>
      <c r="B24" s="86" t="s">
        <v>30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</row>
    <row r="25" spans="1:14" ht="12.75">
      <c r="A25" s="79"/>
      <c r="B25" s="219" t="s">
        <v>21</v>
      </c>
      <c r="C25" s="219"/>
      <c r="D25" s="168">
        <v>41711</v>
      </c>
      <c r="E25" s="84" t="s">
        <v>10</v>
      </c>
      <c r="F25" s="107" t="str">
        <f>IF(D26=1,"42ste dag",IF(D26&gt;1,"56ste dag",""))</f>
        <v>42ste dag</v>
      </c>
      <c r="G25" s="108"/>
      <c r="H25" s="109">
        <f>IF(F25="42ste dag",D28-42,IF(F25="56ste dag",D28-56,""))</f>
        <v>41671</v>
      </c>
      <c r="I25" s="116">
        <f>IF(F25="42ste dag",D25-42,IF(F25="56ste dag",D25-56,""))</f>
        <v>41669</v>
      </c>
      <c r="J25" s="79"/>
      <c r="K25" s="79"/>
      <c r="L25" s="79"/>
      <c r="M25" s="79"/>
      <c r="N25" s="79"/>
    </row>
    <row r="26" spans="1:14" ht="12.75">
      <c r="A26" s="79"/>
      <c r="B26" s="81"/>
      <c r="C26" s="81" t="s">
        <v>3</v>
      </c>
      <c r="D26" s="169">
        <v>1</v>
      </c>
      <c r="E26" s="84"/>
      <c r="F26" s="110" t="str">
        <f>IF(D26="","","7de dag")</f>
        <v>7de dag</v>
      </c>
      <c r="G26" s="111"/>
      <c r="H26" s="112">
        <f>IF(F26="","",D28-7)</f>
        <v>41706</v>
      </c>
      <c r="I26" s="117">
        <f>IF(F26="","",D25-7)</f>
        <v>41704</v>
      </c>
      <c r="J26" s="79"/>
      <c r="K26" s="79"/>
      <c r="L26" s="79"/>
      <c r="M26" s="79"/>
      <c r="N26" s="79"/>
    </row>
    <row r="27" spans="1:14" ht="12.75">
      <c r="A27" s="79"/>
      <c r="B27" s="219" t="s">
        <v>6</v>
      </c>
      <c r="C27" s="226"/>
      <c r="D27" s="170">
        <v>41699</v>
      </c>
      <c r="E27" s="85"/>
      <c r="F27" s="110" t="s">
        <v>10</v>
      </c>
      <c r="G27" s="111"/>
      <c r="H27" s="112" t="s">
        <v>10</v>
      </c>
      <c r="I27" s="79"/>
      <c r="J27" s="79"/>
      <c r="K27" s="79"/>
      <c r="L27" s="79"/>
      <c r="M27" s="79"/>
      <c r="N27" s="79"/>
    </row>
    <row r="28" spans="1:14" ht="12.75">
      <c r="A28" s="79"/>
      <c r="B28" s="219" t="s">
        <v>13</v>
      </c>
      <c r="C28" s="226"/>
      <c r="D28" s="171">
        <v>41713</v>
      </c>
      <c r="E28" s="85"/>
      <c r="F28" s="113" t="str">
        <f>IF(D28="","","63ste dag")</f>
        <v>63ste dag</v>
      </c>
      <c r="G28" s="114"/>
      <c r="H28" s="115">
        <f>IF(F28="","",D28+62)</f>
        <v>41775</v>
      </c>
      <c r="I28" s="83"/>
      <c r="J28" s="79"/>
      <c r="K28" s="79"/>
      <c r="L28" s="79"/>
      <c r="M28" s="79"/>
      <c r="N28" s="79"/>
    </row>
    <row r="29" spans="1:14" ht="12.75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</row>
    <row r="30" spans="1:14" ht="12.75">
      <c r="A30" s="79"/>
      <c r="B30" s="227" t="s">
        <v>14</v>
      </c>
      <c r="C30" s="228"/>
      <c r="D30" s="123">
        <v>41671</v>
      </c>
      <c r="E30" s="124" t="s">
        <v>19</v>
      </c>
      <c r="F30" s="125">
        <v>41698</v>
      </c>
      <c r="G30" s="91"/>
      <c r="H30" s="92" t="s">
        <v>5</v>
      </c>
      <c r="I30" s="92"/>
      <c r="J30" s="93">
        <v>28</v>
      </c>
      <c r="K30" s="94" t="s">
        <v>0</v>
      </c>
      <c r="L30" s="79"/>
      <c r="M30" s="79"/>
      <c r="N30" s="79"/>
    </row>
    <row r="31" spans="1:14" ht="12.75">
      <c r="A31" s="79"/>
      <c r="B31" s="229"/>
      <c r="C31" s="230" t="s">
        <v>24</v>
      </c>
      <c r="D31" s="172">
        <v>41680</v>
      </c>
      <c r="E31" s="95" t="s">
        <v>19</v>
      </c>
      <c r="F31" s="172">
        <v>41685</v>
      </c>
      <c r="G31" s="82"/>
      <c r="H31" s="31">
        <v>6</v>
      </c>
      <c r="I31" s="82" t="s">
        <v>8</v>
      </c>
      <c r="J31" s="82"/>
      <c r="K31" s="82"/>
      <c r="L31" s="79"/>
      <c r="M31" s="79"/>
      <c r="N31" s="79"/>
    </row>
    <row r="32" spans="1:14" ht="12.75">
      <c r="A32" s="79"/>
      <c r="B32" s="229"/>
      <c r="C32" s="231"/>
      <c r="D32" s="172"/>
      <c r="E32" s="95" t="s">
        <v>19</v>
      </c>
      <c r="F32" s="172"/>
      <c r="G32" s="82"/>
      <c r="H32" s="31">
        <f>IF(D32="","",IF(D32&gt;H22,"",IF(F32&gt;$I$14,$I$14-D32+1,IF(D32&gt;$C$15-1,F32-D32+1,IF(D32&lt;$C$15,F32-$C$15+1,0)))))</f>
      </c>
      <c r="I32" s="95" t="s">
        <v>20</v>
      </c>
      <c r="J32" s="82"/>
      <c r="K32" s="82"/>
      <c r="L32" s="79"/>
      <c r="M32" s="79"/>
      <c r="N32" s="79"/>
    </row>
    <row r="33" spans="1:14" ht="12.75">
      <c r="A33" s="79"/>
      <c r="B33" s="229"/>
      <c r="C33" s="231"/>
      <c r="D33" s="172"/>
      <c r="E33" s="95" t="s">
        <v>19</v>
      </c>
      <c r="F33" s="172"/>
      <c r="G33" s="82"/>
      <c r="H33" s="31">
        <f>IF(D33="","",IF(D33&gt;H22,"",IF(F33&gt;$I$14,$I$14-D33+1,IF(D33&gt;$C$15-1,F33-D33+1,IF(D33&lt;$C$15,F33-$C$15+1,0)))))</f>
      </c>
      <c r="I33" s="96" t="s">
        <v>20</v>
      </c>
      <c r="J33" s="82"/>
      <c r="K33" s="82"/>
      <c r="L33" s="79"/>
      <c r="M33" s="79"/>
      <c r="N33" s="79"/>
    </row>
    <row r="34" spans="1:14" ht="12.75">
      <c r="A34" s="79"/>
      <c r="B34" s="229"/>
      <c r="C34" s="231"/>
      <c r="D34" s="172"/>
      <c r="E34" s="95" t="s">
        <v>19</v>
      </c>
      <c r="F34" s="172"/>
      <c r="G34" s="97"/>
      <c r="H34" s="31">
        <f>IF(D34="","",IF(D34&gt;H22,"",IF(F34&gt;$I$14,$I$14-D34+1,IF(D34&gt;$C$15-1,F34-D34+1,IF(D34&lt;$C$15,F34-$C$15+1,0)))))</f>
      </c>
      <c r="I34" s="96" t="s">
        <v>20</v>
      </c>
      <c r="J34" s="82"/>
      <c r="K34" s="82"/>
      <c r="L34" s="79"/>
      <c r="M34" s="79"/>
      <c r="N34" s="79"/>
    </row>
    <row r="35" spans="1:14" ht="12.75">
      <c r="A35" s="79"/>
      <c r="B35" s="229"/>
      <c r="C35" s="231"/>
      <c r="D35" s="172"/>
      <c r="E35" s="95" t="s">
        <v>19</v>
      </c>
      <c r="F35" s="172"/>
      <c r="G35" s="82"/>
      <c r="H35" s="31">
        <f>IF(D35="","",IF(D35&gt;H22,"",IF(F35&gt;$I$14,$I$14-D35+1,IF(D35&gt;$C$15-1,F35-D35+1,IF(D35&lt;$C$15,F35-$C$15+1,0)))))</f>
      </c>
      <c r="I35" s="96" t="s">
        <v>20</v>
      </c>
      <c r="J35" s="82"/>
      <c r="K35" s="82"/>
      <c r="L35" s="79"/>
      <c r="M35" s="79"/>
      <c r="N35" s="79"/>
    </row>
    <row r="36" spans="1:14" ht="12.75">
      <c r="A36" s="79"/>
      <c r="B36" s="82"/>
      <c r="C36" s="223"/>
      <c r="D36" s="223"/>
      <c r="E36" s="219" t="s">
        <v>9</v>
      </c>
      <c r="F36" s="224"/>
      <c r="G36" s="82"/>
      <c r="H36" s="98">
        <f>SUM(H31:H35)</f>
        <v>6</v>
      </c>
      <c r="I36" s="82" t="s">
        <v>8</v>
      </c>
      <c r="J36" s="82"/>
      <c r="K36" s="82"/>
      <c r="L36" s="79"/>
      <c r="M36" s="79"/>
      <c r="N36" s="79"/>
    </row>
    <row r="37" spans="1:14" ht="12.75">
      <c r="A37" s="79"/>
      <c r="B37" s="218"/>
      <c r="C37" s="218"/>
      <c r="D37" s="218"/>
      <c r="E37" s="219">
        <f>IF(F23="","","werkelijke overdracht")</f>
      </c>
      <c r="F37" s="220"/>
      <c r="G37" s="220"/>
      <c r="H37" s="126">
        <f>J30-H36</f>
        <v>22</v>
      </c>
      <c r="I37" s="99">
        <f>IF(E37="","","dagen")</f>
      </c>
      <c r="J37" s="221"/>
      <c r="K37" s="220"/>
      <c r="L37" s="220"/>
      <c r="M37" s="220"/>
      <c r="N37" s="79"/>
    </row>
    <row r="38" spans="1:14" ht="12.75">
      <c r="A38" s="79"/>
      <c r="B38" s="79"/>
      <c r="C38" s="100"/>
      <c r="D38" s="219">
        <f>IF(D25="ja","+ extra 2 weken meerling","")</f>
      </c>
      <c r="E38" s="225"/>
      <c r="F38" s="225"/>
      <c r="G38" s="100"/>
      <c r="H38" s="126">
        <f>IF(D22&gt;1,14,0)</f>
        <v>0</v>
      </c>
      <c r="I38" s="101" t="s">
        <v>0</v>
      </c>
      <c r="J38" s="82"/>
      <c r="K38" s="79"/>
      <c r="L38" s="82"/>
      <c r="M38" s="82"/>
      <c r="N38" s="79"/>
    </row>
    <row r="39" spans="1:14" ht="12.75">
      <c r="A39" s="79"/>
      <c r="B39" s="82"/>
      <c r="C39" s="100"/>
      <c r="D39" s="81"/>
      <c r="E39" s="217"/>
      <c r="F39" s="217"/>
      <c r="G39" s="100"/>
      <c r="H39" s="126"/>
      <c r="I39" s="101" t="s">
        <v>0</v>
      </c>
      <c r="J39" s="82"/>
      <c r="K39" s="82"/>
      <c r="L39" s="82"/>
      <c r="M39" s="102"/>
      <c r="N39" s="79"/>
    </row>
    <row r="40" spans="1:14" ht="12.75">
      <c r="A40" s="79"/>
      <c r="B40" s="79"/>
      <c r="C40" s="218"/>
      <c r="D40" s="218"/>
      <c r="E40" s="218"/>
      <c r="F40" s="219">
        <f>IF(G26="","","werkelijke overdracht")</f>
      </c>
      <c r="G40" s="220"/>
      <c r="H40" s="220"/>
      <c r="I40" s="104"/>
      <c r="J40" s="105"/>
      <c r="K40" s="221"/>
      <c r="L40" s="220"/>
      <c r="M40" s="220"/>
      <c r="N40" s="220"/>
    </row>
    <row r="41" spans="1:14" ht="12.75">
      <c r="A41" s="79"/>
      <c r="B41" s="222" t="s">
        <v>31</v>
      </c>
      <c r="C41" s="220"/>
      <c r="D41" s="220"/>
      <c r="E41" s="220"/>
      <c r="F41" s="220"/>
      <c r="G41" s="220"/>
      <c r="H41" s="220"/>
      <c r="I41" s="104"/>
      <c r="J41" s="106"/>
      <c r="K41" s="82"/>
      <c r="L41" s="79"/>
      <c r="M41" s="82"/>
      <c r="N41" s="82"/>
    </row>
    <row r="42" spans="1:14" ht="12.75">
      <c r="A42" s="79"/>
      <c r="B42" s="222" t="s">
        <v>32</v>
      </c>
      <c r="C42" s="220"/>
      <c r="D42" s="220"/>
      <c r="E42" s="220"/>
      <c r="F42" s="220"/>
      <c r="G42" s="220"/>
      <c r="H42" s="220"/>
      <c r="I42" s="104"/>
      <c r="J42" s="106"/>
      <c r="K42" s="82"/>
      <c r="L42" s="82"/>
      <c r="M42" s="82"/>
      <c r="N42" s="102"/>
    </row>
    <row r="43" spans="1:14" ht="12.75">
      <c r="A43" s="79"/>
      <c r="B43" s="86" t="s">
        <v>33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</row>
    <row r="44" spans="1:14" ht="12.75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12.75">
      <c r="A45" s="79"/>
      <c r="B45" s="216" t="s">
        <v>23</v>
      </c>
      <c r="C45" s="216"/>
      <c r="D45" s="127">
        <v>41699</v>
      </c>
      <c r="E45" s="128" t="s">
        <v>19</v>
      </c>
      <c r="F45" s="120">
        <v>41797</v>
      </c>
      <c r="G45" s="129"/>
      <c r="H45" s="126">
        <f>IF(D45=0,0,F45-D45+1)</f>
        <v>99</v>
      </c>
      <c r="I45" s="130" t="s">
        <v>0</v>
      </c>
      <c r="J45" s="79"/>
      <c r="K45" s="79"/>
      <c r="L45" s="79"/>
      <c r="M45" s="79"/>
      <c r="N45" s="79"/>
    </row>
    <row r="46" spans="1:14" ht="12.7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</row>
    <row r="47" spans="1:14" ht="12.7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</row>
    <row r="48" spans="1:14" ht="12.75">
      <c r="A48" s="79"/>
      <c r="B48" s="80" t="s">
        <v>34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12.75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</row>
    <row r="50" spans="1:14" ht="12.75">
      <c r="A50" s="79"/>
      <c r="B50" s="86" t="s">
        <v>35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</row>
    <row r="51" spans="1:14" ht="12.75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</row>
    <row r="52" spans="1:14" ht="12.75">
      <c r="A52" s="103" t="s">
        <v>36</v>
      </c>
      <c r="B52" s="79"/>
      <c r="C52" s="103" t="s">
        <v>37</v>
      </c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</row>
    <row r="53" spans="1:14" ht="12.75">
      <c r="A53" s="79"/>
      <c r="B53" s="79"/>
      <c r="C53" s="103" t="s">
        <v>38</v>
      </c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</row>
    <row r="54" spans="1:14" ht="12.75">
      <c r="A54" s="79"/>
      <c r="B54" s="79"/>
      <c r="C54" s="103" t="s">
        <v>39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12.7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4" ht="12.75">
      <c r="A56" s="79"/>
      <c r="B56" s="86" t="s">
        <v>40</v>
      </c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12.75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</row>
    <row r="58" spans="1:14" ht="12.75">
      <c r="A58" s="79"/>
      <c r="B58" s="86" t="s">
        <v>41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</row>
    <row r="59" spans="1:14" ht="12.75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</row>
    <row r="60" spans="1:14" ht="12.75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</row>
    <row r="61" spans="1:14" ht="12.75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</row>
    <row r="62" spans="1:14" ht="12.75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</row>
    <row r="63" spans="1:14" ht="12.75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</row>
    <row r="64" spans="1:14" ht="12.75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12.7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</row>
  </sheetData>
  <sheetProtection password="A46B" sheet="1"/>
  <mergeCells count="29">
    <mergeCell ref="B12:C12"/>
    <mergeCell ref="B17:C17"/>
    <mergeCell ref="B18:C18"/>
    <mergeCell ref="B20:C20"/>
    <mergeCell ref="B2:D2"/>
    <mergeCell ref="D7:I7"/>
    <mergeCell ref="B8:C8"/>
    <mergeCell ref="D8:H8"/>
    <mergeCell ref="B9:C9"/>
    <mergeCell ref="B11:C11"/>
    <mergeCell ref="B25:C25"/>
    <mergeCell ref="B27:C27"/>
    <mergeCell ref="B28:C28"/>
    <mergeCell ref="B30:C30"/>
    <mergeCell ref="B31:B35"/>
    <mergeCell ref="C31:C35"/>
    <mergeCell ref="C36:D36"/>
    <mergeCell ref="E36:F36"/>
    <mergeCell ref="B37:D37"/>
    <mergeCell ref="E37:G37"/>
    <mergeCell ref="J37:M37"/>
    <mergeCell ref="D38:F38"/>
    <mergeCell ref="B45:C45"/>
    <mergeCell ref="E39:F39"/>
    <mergeCell ref="C40:E40"/>
    <mergeCell ref="F40:H40"/>
    <mergeCell ref="K40:N40"/>
    <mergeCell ref="B41:H41"/>
    <mergeCell ref="B42:H42"/>
  </mergeCells>
  <hyperlinks>
    <hyperlink ref="B2:C2" location="Blad1!A1" display="SIMULATIEMODULE"/>
    <hyperlink ref="B2:D2" location="Simulatiemodule!A1" display="SIMULATIEMODULE"/>
  </hyperlink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SPWS070</dc:creator>
  <cp:keywords/>
  <dc:description/>
  <cp:lastModifiedBy>Quintens, Mieke</cp:lastModifiedBy>
  <cp:lastPrinted>2016-05-25T08:53:28Z</cp:lastPrinted>
  <dcterms:created xsi:type="dcterms:W3CDTF">2007-01-24T07:59:57Z</dcterms:created>
  <dcterms:modified xsi:type="dcterms:W3CDTF">2020-10-01T14:32:54Z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